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Sheet1!$A$1:$P$54</definedName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J30" i="1" l="1"/>
  <c r="F25" i="1" l="1"/>
  <c r="F34" i="1"/>
  <c r="F32" i="1" l="1"/>
  <c r="F19" i="1"/>
  <c r="H19" i="1" s="1"/>
  <c r="F17" i="1"/>
  <c r="F14" i="1"/>
  <c r="K30" i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K45" i="1" s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J40" i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H45" i="1" l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O35" i="1" s="1"/>
  <c r="L41" i="1"/>
  <c r="N41" i="1" s="1"/>
  <c r="M41" i="1"/>
  <c r="O41" i="1" s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0" i="1"/>
  <c r="O31" i="1"/>
  <c r="O33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<sst xmlns="http://schemas.openxmlformats.org/spreadsheetml/2006/main" count="103" uniqueCount="96">
  <si>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</si>
  <si>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</si>
  <si>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</si>
  <si>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</si>
  <si>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</si>
  <si>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</si>
  <si>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</si>
  <si>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</si>
  <si>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</si>
  <si>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</si>
  <si>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</si>
  <si>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</si>
  <si>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</si>
  <si>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</si>
  <si>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</si>
  <si>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</si>
  <si>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</si>
  <si>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</si>
  <si>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</si>
  <si>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</si>
  <si>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</si>
  <si>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</si>
  <si>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</si>
  <si>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</si>
  <si>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</si>
  <si>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</si>
  <si>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</si>
  <si>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</si>
  <si>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</si>
  <si>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</si>
  <si>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</si>
  <si>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</si>
  <si>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</si>
  <si>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</si>
  <si>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</si>
  <si>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</si>
  <si>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</si>
  <si>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</si>
  <si>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</si>
  <si>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</si>
  <si>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</si>
  <si>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</si>
  <si>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</si>
  <si>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</si>
  <si>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</si>
  <si>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</si>
  <si>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</si>
  <si>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</si>
  <si>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</si>
  <si>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</si>
  <si>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</si>
  <si>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</si>
  <si>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</si>
  <si>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</si>
  <si>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</si>
  <si>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</si>
  <si>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</si>
  <si>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</si>
  <si>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</si>
  <si>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</si>
  <si>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</si>
  <si>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</si>
  <si>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</si>
  <si>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</si>
  <si>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</si>
  <si>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</si>
  <si>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</si>
  <si>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</si>
  <si>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</si>
  <si>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</si>
  <si>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</si>
  <si>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</si>
  <si>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</si>
  <si>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</si>
  <si>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</si>
  <si>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GV tập sự giảm 50%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</si>
  <si>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</si>
  <si>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</si>
  <si>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</si>
  <si>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</si>
  <si>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</si>
  <si>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</si>
  <si>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</si>
  <si>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</si>
  <si>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</si>
  <si>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Bài tham luận hội thảo KH cấp Trường
Viết bài tham luận hội thảo KH cấp khoa</t>
  </si>
  <si>
    <t>_Nghỉ hưu từ ngày 01/11/2015  tính 7 tuần
_ Viết bài tham luận hội thảo KH cấp khoa</t>
  </si>
  <si>
    <t>- Bài báo đăng trên tạp chí IJSET có danh mục ISSN.
- Bài tham luận hội thảo KH cấp Trường.
- Viết 02 bài và báo cáo 1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</si>
  <si>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</si>
  <si>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</si>
  <si>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</si>
  <si>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</si>
  <si>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</si>
  <si>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</si>
  <si>
    <t>Viết 02 bài và báo cáo 1 bài tham luận tại hội thảo KH cấp khoa</t>
  </si>
  <si>
    <t>_Nghỉ hưu từ ngày 01/5/2016 tính 31 tuần
_Viết 02 bài tham luận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</si>
</sst>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topLeftCell="A37" zoomScaleNormal="100" workbookViewId="0">
      <selection activeCell="F45" sqref="F45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6" t="s">
        <v>0</v>
      </c>
      <c r="B1" s="86"/>
      <c r="C1" s="86"/>
      <c r="D1" s="86"/>
      <c r="E1" s="86"/>
      <c r="F1" s="86"/>
      <c r="G1" s="86"/>
      <c r="L1" s="3" t="s">
        <v>1</v>
      </c>
      <c r="P1" s="5"/>
    </row>
    <row r="2" spans="1:17" x14ac:dyDescent="0.25">
      <c r="A2" s="87" t="s">
        <v>2</v>
      </c>
      <c r="B2" s="87"/>
      <c r="C2" s="87"/>
      <c r="D2" s="87"/>
      <c r="E2" s="87"/>
      <c r="F2" s="87"/>
      <c r="G2" s="87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8" t="s">
        <v>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15"/>
    </row>
    <row r="6" spans="1:17" s="16" customFormat="1" ht="20.25" x14ac:dyDescent="0.3">
      <c r="A6" s="89" t="s">
        <v>6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15"/>
    </row>
    <row r="7" spans="1:17" s="16" customFormat="1" ht="20.25" x14ac:dyDescent="0.3">
      <c r="A7" s="89" t="str">
        <f>'[1]CAP TRUONG_HKI'!A8:K8</f>
        <v>KHOA CÔNG NGHỆ ĐIỆN - ĐIỆN TỬ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90" t="s">
        <v>7</v>
      </c>
      <c r="B9" s="92" t="s">
        <v>8</v>
      </c>
      <c r="C9" s="93"/>
      <c r="D9" s="96" t="s">
        <v>9</v>
      </c>
      <c r="E9" s="97"/>
      <c r="F9" s="73" t="s">
        <v>10</v>
      </c>
      <c r="G9" s="73"/>
      <c r="H9" s="98" t="s">
        <v>11</v>
      </c>
      <c r="I9" s="80" t="s">
        <v>12</v>
      </c>
      <c r="J9" s="80" t="s">
        <v>13</v>
      </c>
      <c r="K9" s="80" t="s">
        <v>14</v>
      </c>
      <c r="L9" s="80" t="s">
        <v>15</v>
      </c>
      <c r="M9" s="80" t="s">
        <v>16</v>
      </c>
      <c r="N9" s="82" t="s">
        <v>17</v>
      </c>
      <c r="O9" s="82" t="s">
        <v>18</v>
      </c>
      <c r="P9" s="73" t="s">
        <v>19</v>
      </c>
      <c r="Q9" s="74"/>
    </row>
    <row r="10" spans="1:17" ht="41.25" customHeight="1" x14ac:dyDescent="0.25">
      <c r="A10" s="91"/>
      <c r="B10" s="94"/>
      <c r="C10" s="95"/>
      <c r="D10" s="19" t="s">
        <v>20</v>
      </c>
      <c r="E10" s="20" t="s">
        <v>21</v>
      </c>
      <c r="F10" s="21" t="s">
        <v>22</v>
      </c>
      <c r="G10" s="21" t="s">
        <v>23</v>
      </c>
      <c r="H10" s="99"/>
      <c r="I10" s="81"/>
      <c r="J10" s="81"/>
      <c r="K10" s="81"/>
      <c r="L10" s="81"/>
      <c r="M10" s="81"/>
      <c r="N10" s="83"/>
      <c r="O10" s="83"/>
      <c r="P10" s="73"/>
      <c r="Q10" s="74"/>
    </row>
    <row r="11" spans="1:17" s="28" customFormat="1" ht="15" customHeight="1" x14ac:dyDescent="0.2">
      <c r="A11" s="22" t="s">
        <v>24</v>
      </c>
      <c r="B11" s="75" t="s">
        <v>25</v>
      </c>
      <c r="C11" s="76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62" customFormat="1" ht="66.75" customHeight="1" x14ac:dyDescent="0.25">
      <c r="A12" s="67" t="s">
        <v>39</v>
      </c>
      <c r="B12" s="64" t="s">
        <v>80</v>
      </c>
      <c r="C12" s="65" t="s">
        <v>81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86</v>
      </c>
      <c r="Q12" s="66"/>
    </row>
    <row r="13" spans="1:17" s="5" customFormat="1" ht="29.25" customHeight="1" x14ac:dyDescent="0.2">
      <c r="A13" s="67" t="s">
        <v>40</v>
      </c>
      <c r="B13" s="29" t="str">
        <f>'[1]CAP TRUONG_HKI'!B16</f>
        <v>Ngô Hoàng</v>
      </c>
      <c r="C13" s="30" t="str">
        <f>'[1]CAP TRUONG_HKI'!C16</f>
        <v xml:space="preserve">Anh </v>
      </c>
      <c r="D13" s="70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ref="K13:K44" si="1">I13-J13</f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102" x14ac:dyDescent="0.2">
      <c r="A14" s="67" t="s">
        <v>41</v>
      </c>
      <c r="B14" s="29" t="str">
        <f>'[1]CAP TRUONG_HKI'!B17</f>
        <v>Châu Văn</v>
      </c>
      <c r="C14" s="30" t="str">
        <f>'[1]CAP TRUONG_HKI'!C17</f>
        <v>Bảo</v>
      </c>
      <c r="D14" s="70"/>
      <c r="E14" s="63"/>
      <c r="F14" s="63">
        <f>480+60+60+30</f>
        <v>630</v>
      </c>
      <c r="G14" s="63"/>
      <c r="H14" s="63">
        <f t="shared" ref="H14:H30" si="2">E14+F14+G14</f>
        <v>630</v>
      </c>
      <c r="I14" s="63">
        <v>587</v>
      </c>
      <c r="J14" s="63">
        <v>0</v>
      </c>
      <c r="K14" s="63">
        <f t="shared" ref="K14:K30" si="3">I14-J14</f>
        <v>587</v>
      </c>
      <c r="L14" s="63">
        <f t="shared" ref="L14:L30" si="4">IF((K14-H14)&gt;0,0,-(K14-H14))</f>
        <v>43</v>
      </c>
      <c r="M14" s="63">
        <f t="shared" ref="M14:M30" si="5">IF((K14-H14)&lt;0,0,(K14-H14))</f>
        <v>0</v>
      </c>
      <c r="N14" s="63">
        <f t="shared" ref="N14:N30" si="6">ROUND(L14/3.33,1)</f>
        <v>12.9</v>
      </c>
      <c r="O14" s="63">
        <f t="shared" ref="O14:O30" si="7">ROUND(M14/3.33,1)</f>
        <v>0</v>
      </c>
      <c r="P14" s="61" t="s">
        <v>87</v>
      </c>
      <c r="Q14" s="35"/>
    </row>
    <row r="15" spans="1:17" s="5" customFormat="1" ht="21.75" customHeight="1" x14ac:dyDescent="0.2">
      <c r="A15" s="67" t="s">
        <v>42</v>
      </c>
      <c r="B15" s="29" t="str">
        <f>'[1]CAP TRUONG_HKI'!B18</f>
        <v>Vũ Hạnh</v>
      </c>
      <c r="C15" s="30" t="str">
        <f>'[1]CAP TRUONG_HKI'!C18</f>
        <v>Chiêu</v>
      </c>
      <c r="D15" s="70"/>
      <c r="E15" s="63"/>
      <c r="F15" s="63"/>
      <c r="G15" s="63"/>
      <c r="H15" s="63">
        <f t="shared" si="2"/>
        <v>0</v>
      </c>
      <c r="I15" s="63">
        <v>587</v>
      </c>
      <c r="J15" s="63">
        <v>0</v>
      </c>
      <c r="K15" s="63">
        <f t="shared" si="3"/>
        <v>587</v>
      </c>
      <c r="L15" s="63">
        <f t="shared" si="4"/>
        <v>0</v>
      </c>
      <c r="M15" s="63">
        <f t="shared" si="5"/>
        <v>587</v>
      </c>
      <c r="N15" s="63">
        <f t="shared" si="6"/>
        <v>0</v>
      </c>
      <c r="O15" s="63">
        <f t="shared" si="7"/>
        <v>176.3</v>
      </c>
      <c r="P15" s="34"/>
      <c r="Q15" s="33"/>
    </row>
    <row r="16" spans="1:17" s="5" customFormat="1" ht="22.5" customHeight="1" x14ac:dyDescent="0.2">
      <c r="A16" s="67" t="s">
        <v>43</v>
      </c>
      <c r="B16" s="29" t="str">
        <f>'[1]CAP TRUONG_HKI'!B19</f>
        <v>Ngô Phong</v>
      </c>
      <c r="C16" s="30" t="str">
        <f>'[1]CAP TRUONG_HKI'!C19</f>
        <v>Cường</v>
      </c>
      <c r="D16" s="70"/>
      <c r="E16" s="63"/>
      <c r="F16" s="63"/>
      <c r="G16" s="63"/>
      <c r="H16" s="63">
        <f t="shared" si="2"/>
        <v>0</v>
      </c>
      <c r="I16" s="63">
        <v>587</v>
      </c>
      <c r="J16" s="63">
        <v>0</v>
      </c>
      <c r="K16" s="63">
        <f t="shared" si="3"/>
        <v>587</v>
      </c>
      <c r="L16" s="63">
        <f t="shared" si="4"/>
        <v>0</v>
      </c>
      <c r="M16" s="63">
        <f t="shared" si="5"/>
        <v>587</v>
      </c>
      <c r="N16" s="63">
        <f t="shared" si="6"/>
        <v>0</v>
      </c>
      <c r="O16" s="63">
        <f t="shared" si="7"/>
        <v>176.3</v>
      </c>
      <c r="P16" s="34"/>
      <c r="Q16" s="33"/>
    </row>
    <row r="17" spans="1:17" s="5" customFormat="1" ht="73.5" customHeight="1" x14ac:dyDescent="0.2">
      <c r="A17" s="67" t="s">
        <v>44</v>
      </c>
      <c r="B17" s="29" t="str">
        <f>'[1]CAP TRUONG_HKI'!B20</f>
        <v>Nguyễn Minh Đức</v>
      </c>
      <c r="C17" s="30" t="str">
        <f>'[1]CAP TRUONG_HKI'!C20</f>
        <v>Cường</v>
      </c>
      <c r="D17" s="70"/>
      <c r="E17" s="63"/>
      <c r="F17" s="63">
        <f>160+30</f>
        <v>190</v>
      </c>
      <c r="G17" s="63"/>
      <c r="H17" s="63">
        <f t="shared" si="2"/>
        <v>190</v>
      </c>
      <c r="I17" s="63">
        <v>587</v>
      </c>
      <c r="J17" s="63">
        <v>0</v>
      </c>
      <c r="K17" s="63">
        <f t="shared" si="3"/>
        <v>587</v>
      </c>
      <c r="L17" s="63">
        <f t="shared" si="4"/>
        <v>0</v>
      </c>
      <c r="M17" s="63">
        <f t="shared" si="5"/>
        <v>397</v>
      </c>
      <c r="N17" s="63">
        <f t="shared" si="6"/>
        <v>0</v>
      </c>
      <c r="O17" s="63">
        <f t="shared" si="7"/>
        <v>119.2</v>
      </c>
      <c r="P17" s="34" t="s">
        <v>88</v>
      </c>
      <c r="Q17" s="33"/>
    </row>
    <row r="18" spans="1:17" s="5" customFormat="1" ht="30.75" customHeight="1" x14ac:dyDescent="0.2">
      <c r="A18" s="67" t="s">
        <v>45</v>
      </c>
      <c r="B18" s="29" t="str">
        <f>'[1]CAP TRUONG_HKI'!B21</f>
        <v>Tạ Minh</v>
      </c>
      <c r="C18" s="30" t="str">
        <f>'[1]CAP TRUONG_HKI'!C21</f>
        <v xml:space="preserve">Cường </v>
      </c>
      <c r="D18" s="70"/>
      <c r="E18" s="63"/>
      <c r="F18" s="63">
        <v>30</v>
      </c>
      <c r="G18" s="63"/>
      <c r="H18" s="63">
        <f t="shared" si="2"/>
        <v>30</v>
      </c>
      <c r="I18" s="63">
        <v>587</v>
      </c>
      <c r="J18" s="63">
        <v>0</v>
      </c>
      <c r="K18" s="63">
        <f t="shared" si="3"/>
        <v>587</v>
      </c>
      <c r="L18" s="63">
        <f t="shared" si="4"/>
        <v>0</v>
      </c>
      <c r="M18" s="63">
        <f t="shared" si="5"/>
        <v>557</v>
      </c>
      <c r="N18" s="63">
        <f t="shared" si="6"/>
        <v>0</v>
      </c>
      <c r="O18" s="63">
        <f t="shared" si="7"/>
        <v>167.3</v>
      </c>
      <c r="P18" s="34" t="s">
        <v>84</v>
      </c>
      <c r="Q18" s="33"/>
    </row>
    <row r="19" spans="1:17" s="5" customFormat="1" ht="76.5" x14ac:dyDescent="0.2">
      <c r="A19" s="67" t="s">
        <v>46</v>
      </c>
      <c r="B19" s="29" t="str">
        <f>'[1]CAP TRUONG_HKI'!B22</f>
        <v>Võ</v>
      </c>
      <c r="C19" s="30" t="str">
        <f>'[1]CAP TRUONG_HKI'!C22</f>
        <v xml:space="preserve">Cường </v>
      </c>
      <c r="D19" s="70"/>
      <c r="E19" s="63"/>
      <c r="F19" s="63">
        <f>60+60+30</f>
        <v>150</v>
      </c>
      <c r="G19" s="63"/>
      <c r="H19" s="63">
        <f t="shared" si="2"/>
        <v>150</v>
      </c>
      <c r="I19" s="63">
        <v>587</v>
      </c>
      <c r="J19" s="63">
        <v>0</v>
      </c>
      <c r="K19" s="63">
        <f t="shared" si="3"/>
        <v>587</v>
      </c>
      <c r="L19" s="63">
        <f t="shared" si="4"/>
        <v>0</v>
      </c>
      <c r="M19" s="63">
        <f t="shared" si="5"/>
        <v>437</v>
      </c>
      <c r="N19" s="63">
        <f t="shared" si="6"/>
        <v>0</v>
      </c>
      <c r="O19" s="63">
        <f t="shared" si="7"/>
        <v>131.19999999999999</v>
      </c>
      <c r="P19" s="34" t="s">
        <v>93</v>
      </c>
      <c r="Q19" s="33"/>
    </row>
    <row r="20" spans="1:17" s="5" customFormat="1" ht="25.5" customHeight="1" x14ac:dyDescent="0.2">
      <c r="A20" s="67" t="s">
        <v>47</v>
      </c>
      <c r="B20" s="29" t="str">
        <f>'[1]CAP TRUONG_HKI'!B23</f>
        <v xml:space="preserve">Nguyễn Thùy </v>
      </c>
      <c r="C20" s="30" t="str">
        <f>'[1]CAP TRUONG_HKI'!C23</f>
        <v>Dương</v>
      </c>
      <c r="D20" s="70"/>
      <c r="E20" s="63"/>
      <c r="F20" s="63"/>
      <c r="G20" s="63"/>
      <c r="H20" s="63">
        <f t="shared" si="2"/>
        <v>0</v>
      </c>
      <c r="I20" s="63">
        <v>587</v>
      </c>
      <c r="J20" s="63">
        <v>0</v>
      </c>
      <c r="K20" s="63">
        <f t="shared" si="3"/>
        <v>587</v>
      </c>
      <c r="L20" s="63">
        <f t="shared" si="4"/>
        <v>0</v>
      </c>
      <c r="M20" s="63">
        <f t="shared" si="5"/>
        <v>587</v>
      </c>
      <c r="N20" s="63">
        <f t="shared" si="6"/>
        <v>0</v>
      </c>
      <c r="O20" s="63">
        <f t="shared" si="7"/>
        <v>176.3</v>
      </c>
      <c r="P20" s="34"/>
      <c r="Q20" s="35"/>
    </row>
    <row r="21" spans="1:17" s="5" customFormat="1" ht="23.25" customHeight="1" x14ac:dyDescent="0.2">
      <c r="A21" s="67" t="s">
        <v>48</v>
      </c>
      <c r="B21" s="29" t="str">
        <f>'[1]CAP TRUONG_HKI'!B24</f>
        <v>Lê Tiến</v>
      </c>
      <c r="C21" s="30" t="str">
        <f>'[1]CAP TRUONG_HKI'!C24</f>
        <v xml:space="preserve">Đạt </v>
      </c>
      <c r="D21" s="70"/>
      <c r="E21" s="63"/>
      <c r="F21" s="63"/>
      <c r="G21" s="63"/>
      <c r="H21" s="63">
        <f t="shared" si="2"/>
        <v>0</v>
      </c>
      <c r="I21" s="63">
        <v>587</v>
      </c>
      <c r="J21" s="63">
        <v>0</v>
      </c>
      <c r="K21" s="63">
        <f t="shared" si="3"/>
        <v>587</v>
      </c>
      <c r="L21" s="63">
        <f t="shared" si="4"/>
        <v>0</v>
      </c>
      <c r="M21" s="63">
        <f t="shared" si="5"/>
        <v>587</v>
      </c>
      <c r="N21" s="63">
        <f t="shared" si="6"/>
        <v>0</v>
      </c>
      <c r="O21" s="63">
        <f t="shared" si="7"/>
        <v>176.3</v>
      </c>
      <c r="P21" s="34"/>
      <c r="Q21" s="33"/>
    </row>
    <row r="22" spans="1:17" s="5" customFormat="1" ht="30.75" customHeight="1" x14ac:dyDescent="0.2">
      <c r="A22" s="67" t="s">
        <v>49</v>
      </c>
      <c r="B22" s="29" t="str">
        <f>'[1]CAP TRUONG_HKI'!B25</f>
        <v>Nguyễn Hồng</v>
      </c>
      <c r="C22" s="30" t="str">
        <f>'[1]CAP TRUONG_HKI'!C25</f>
        <v xml:space="preserve">Đức </v>
      </c>
      <c r="D22" s="70"/>
      <c r="E22" s="63"/>
      <c r="F22" s="63">
        <v>30</v>
      </c>
      <c r="G22" s="63"/>
      <c r="H22" s="63">
        <f t="shared" si="2"/>
        <v>30</v>
      </c>
      <c r="I22" s="63">
        <v>587</v>
      </c>
      <c r="J22" s="63">
        <v>0</v>
      </c>
      <c r="K22" s="63">
        <f t="shared" si="3"/>
        <v>587</v>
      </c>
      <c r="L22" s="63">
        <f t="shared" si="4"/>
        <v>0</v>
      </c>
      <c r="M22" s="63">
        <f t="shared" si="5"/>
        <v>557</v>
      </c>
      <c r="N22" s="63">
        <f t="shared" si="6"/>
        <v>0</v>
      </c>
      <c r="O22" s="63">
        <f t="shared" si="7"/>
        <v>167.3</v>
      </c>
      <c r="P22" s="34" t="s">
        <v>84</v>
      </c>
      <c r="Q22" s="33"/>
    </row>
    <row r="23" spans="1:17" s="5" customFormat="1" ht="51" x14ac:dyDescent="0.2">
      <c r="A23" s="67" t="s">
        <v>50</v>
      </c>
      <c r="B23" s="29" t="str">
        <f>'[1]CAP TRUONG_HKI'!B26</f>
        <v>Nguyễn Minh</v>
      </c>
      <c r="C23" s="30" t="str">
        <f>'[1]CAP TRUONG_HKI'!C26</f>
        <v>Đức (A)</v>
      </c>
      <c r="D23" s="70"/>
      <c r="E23" s="63"/>
      <c r="F23" s="63">
        <f>60+30</f>
        <v>90</v>
      </c>
      <c r="G23" s="63"/>
      <c r="H23" s="63">
        <f t="shared" si="2"/>
        <v>90</v>
      </c>
      <c r="I23" s="63">
        <v>587</v>
      </c>
      <c r="J23" s="63">
        <v>0</v>
      </c>
      <c r="K23" s="63">
        <f t="shared" si="3"/>
        <v>587</v>
      </c>
      <c r="L23" s="63">
        <f t="shared" si="4"/>
        <v>0</v>
      </c>
      <c r="M23" s="63">
        <f t="shared" si="5"/>
        <v>497</v>
      </c>
      <c r="N23" s="63">
        <f t="shared" si="6"/>
        <v>0</v>
      </c>
      <c r="O23" s="63">
        <f t="shared" si="7"/>
        <v>149.19999999999999</v>
      </c>
      <c r="P23" s="34" t="s">
        <v>85</v>
      </c>
      <c r="Q23" s="33"/>
    </row>
    <row r="24" spans="1:17" s="5" customFormat="1" ht="24.75" customHeight="1" x14ac:dyDescent="0.2">
      <c r="A24" s="67" t="s">
        <v>51</v>
      </c>
      <c r="B24" s="29" t="str">
        <f>'[1]CAP TRUONG_HKI'!B27</f>
        <v>Nguyễn Minh</v>
      </c>
      <c r="C24" s="30" t="str">
        <f>'[1]CAP TRUONG_HKI'!C27</f>
        <v>Đức (B)</v>
      </c>
      <c r="D24" s="70"/>
      <c r="E24" s="63"/>
      <c r="F24" s="63"/>
      <c r="G24" s="63"/>
      <c r="H24" s="63">
        <f t="shared" si="2"/>
        <v>0</v>
      </c>
      <c r="I24" s="63">
        <v>587</v>
      </c>
      <c r="J24" s="63">
        <v>0</v>
      </c>
      <c r="K24" s="63">
        <f t="shared" si="3"/>
        <v>587</v>
      </c>
      <c r="L24" s="63">
        <f t="shared" si="4"/>
        <v>0</v>
      </c>
      <c r="M24" s="63">
        <f t="shared" si="5"/>
        <v>587</v>
      </c>
      <c r="N24" s="63">
        <f t="shared" si="6"/>
        <v>0</v>
      </c>
      <c r="O24" s="63">
        <f t="shared" si="7"/>
        <v>176.3</v>
      </c>
      <c r="P24" s="34"/>
      <c r="Q24" s="33"/>
    </row>
    <row r="25" spans="1:17" s="5" customFormat="1" ht="41.25" customHeight="1" x14ac:dyDescent="0.2">
      <c r="A25" s="67" t="s">
        <v>52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70"/>
      <c r="E25" s="63"/>
      <c r="F25" s="63">
        <f>60+30</f>
        <v>90</v>
      </c>
      <c r="G25" s="63"/>
      <c r="H25" s="63">
        <f t="shared" si="2"/>
        <v>90</v>
      </c>
      <c r="I25" s="63">
        <v>587</v>
      </c>
      <c r="J25" s="63">
        <v>0</v>
      </c>
      <c r="K25" s="63">
        <f t="shared" si="3"/>
        <v>587</v>
      </c>
      <c r="L25" s="63">
        <f t="shared" si="4"/>
        <v>0</v>
      </c>
      <c r="M25" s="63">
        <f t="shared" si="5"/>
        <v>497</v>
      </c>
      <c r="N25" s="63">
        <f t="shared" si="6"/>
        <v>0</v>
      </c>
      <c r="O25" s="63">
        <f t="shared" si="7"/>
        <v>149.19999999999999</v>
      </c>
      <c r="P25" s="34" t="s">
        <v>94</v>
      </c>
      <c r="Q25" s="33"/>
    </row>
    <row r="26" spans="1:17" s="5" customFormat="1" ht="30" customHeight="1" x14ac:dyDescent="0.2">
      <c r="A26" s="67" t="s">
        <v>53</v>
      </c>
      <c r="B26" s="29" t="str">
        <f>'[1]CAP TRUONG_HKI'!B29</f>
        <v>Trần Trung</v>
      </c>
      <c r="C26" s="30" t="str">
        <f>'[1]CAP TRUONG_HKI'!C29</f>
        <v>Hiếu</v>
      </c>
      <c r="D26" s="70"/>
      <c r="E26" s="63"/>
      <c r="F26" s="63"/>
      <c r="G26" s="63"/>
      <c r="H26" s="63">
        <f t="shared" si="2"/>
        <v>0</v>
      </c>
      <c r="I26" s="63">
        <v>587</v>
      </c>
      <c r="J26" s="63">
        <v>0</v>
      </c>
      <c r="K26" s="63">
        <f t="shared" si="3"/>
        <v>587</v>
      </c>
      <c r="L26" s="63">
        <f t="shared" si="4"/>
        <v>0</v>
      </c>
      <c r="M26" s="63">
        <f t="shared" si="5"/>
        <v>587</v>
      </c>
      <c r="N26" s="63">
        <f t="shared" si="6"/>
        <v>0</v>
      </c>
      <c r="O26" s="63">
        <f t="shared" si="7"/>
        <v>176.3</v>
      </c>
      <c r="P26" s="36"/>
      <c r="Q26" s="33"/>
    </row>
    <row r="27" spans="1:17" s="5" customFormat="1" ht="34.5" customHeight="1" x14ac:dyDescent="0.2">
      <c r="A27" s="67" t="s">
        <v>54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70"/>
      <c r="E27" s="63"/>
      <c r="F27" s="63">
        <v>30</v>
      </c>
      <c r="G27" s="63"/>
      <c r="H27" s="63">
        <f t="shared" si="2"/>
        <v>30</v>
      </c>
      <c r="I27" s="63">
        <v>587</v>
      </c>
      <c r="J27" s="63">
        <v>0</v>
      </c>
      <c r="K27" s="63">
        <f t="shared" si="3"/>
        <v>587</v>
      </c>
      <c r="L27" s="63">
        <f t="shared" si="4"/>
        <v>0</v>
      </c>
      <c r="M27" s="63">
        <f t="shared" si="5"/>
        <v>557</v>
      </c>
      <c r="N27" s="63">
        <f t="shared" si="6"/>
        <v>0</v>
      </c>
      <c r="O27" s="63">
        <f t="shared" si="7"/>
        <v>167.3</v>
      </c>
      <c r="P27" s="34" t="s">
        <v>84</v>
      </c>
      <c r="Q27" s="33"/>
    </row>
    <row r="28" spans="1:17" s="5" customFormat="1" ht="40.5" customHeight="1" x14ac:dyDescent="0.2">
      <c r="A28" s="67" t="s">
        <v>55</v>
      </c>
      <c r="B28" s="29" t="str">
        <f>'[1]CAP TRUONG_HKI'!B31</f>
        <v>Lê Thế</v>
      </c>
      <c r="C28" s="30" t="str">
        <f>'[1]CAP TRUONG_HKI'!C31</f>
        <v xml:space="preserve">Huân </v>
      </c>
      <c r="D28" s="70"/>
      <c r="E28" s="63"/>
      <c r="F28" s="63">
        <v>30</v>
      </c>
      <c r="G28" s="63"/>
      <c r="H28" s="63">
        <f t="shared" si="2"/>
        <v>30</v>
      </c>
      <c r="I28" s="63">
        <v>587</v>
      </c>
      <c r="J28" s="63">
        <v>0</v>
      </c>
      <c r="K28" s="63">
        <f t="shared" si="3"/>
        <v>587</v>
      </c>
      <c r="L28" s="63">
        <f t="shared" si="4"/>
        <v>0</v>
      </c>
      <c r="M28" s="63">
        <f t="shared" si="5"/>
        <v>557</v>
      </c>
      <c r="N28" s="63">
        <f t="shared" si="6"/>
        <v>0</v>
      </c>
      <c r="O28" s="63">
        <f t="shared" si="7"/>
        <v>167.3</v>
      </c>
      <c r="P28" s="34" t="s">
        <v>84</v>
      </c>
      <c r="Q28" s="33"/>
    </row>
    <row r="29" spans="1:17" s="5" customFormat="1" ht="36.75" customHeight="1" x14ac:dyDescent="0.2">
      <c r="A29" s="67" t="s">
        <v>56</v>
      </c>
      <c r="B29" s="29" t="str">
        <f>'[1]CAP TRUONG_HKI'!B33</f>
        <v>Tăng Cẩm</v>
      </c>
      <c r="C29" s="30" t="str">
        <f>'[1]CAP TRUONG_HKI'!C33</f>
        <v>Huê</v>
      </c>
      <c r="D29" s="70"/>
      <c r="E29" s="63"/>
      <c r="F29" s="63">
        <v>30</v>
      </c>
      <c r="G29" s="63"/>
      <c r="H29" s="63">
        <f t="shared" si="2"/>
        <v>30</v>
      </c>
      <c r="I29" s="63">
        <v>587</v>
      </c>
      <c r="J29" s="63">
        <v>0</v>
      </c>
      <c r="K29" s="63">
        <f t="shared" si="3"/>
        <v>587</v>
      </c>
      <c r="L29" s="63">
        <f t="shared" si="4"/>
        <v>0</v>
      </c>
      <c r="M29" s="63">
        <f t="shared" si="5"/>
        <v>557</v>
      </c>
      <c r="N29" s="63">
        <f t="shared" si="6"/>
        <v>0</v>
      </c>
      <c r="O29" s="63">
        <f t="shared" si="7"/>
        <v>167.3</v>
      </c>
      <c r="P29" s="34" t="s">
        <v>84</v>
      </c>
      <c r="Q29" s="33"/>
    </row>
    <row r="30" spans="1:17" s="5" customFormat="1" ht="51" x14ac:dyDescent="0.2">
      <c r="A30" s="67" t="s">
        <v>57</v>
      </c>
      <c r="B30" s="29" t="s">
        <v>78</v>
      </c>
      <c r="C30" s="30" t="s">
        <v>79</v>
      </c>
      <c r="D30" s="70"/>
      <c r="E30" s="63"/>
      <c r="F30" s="63">
        <v>60</v>
      </c>
      <c r="G30" s="63"/>
      <c r="H30" s="63">
        <f t="shared" si="2"/>
        <v>60</v>
      </c>
      <c r="I30" s="63">
        <v>587</v>
      </c>
      <c r="J30" s="63">
        <f>ROUND(I30/44*13,1)</f>
        <v>173.4</v>
      </c>
      <c r="K30" s="63">
        <f t="shared" si="3"/>
        <v>413.6</v>
      </c>
      <c r="L30" s="63">
        <f t="shared" si="4"/>
        <v>0</v>
      </c>
      <c r="M30" s="63">
        <f t="shared" si="5"/>
        <v>353.6</v>
      </c>
      <c r="N30" s="63">
        <f t="shared" si="6"/>
        <v>0</v>
      </c>
      <c r="O30" s="63">
        <f t="shared" si="7"/>
        <v>106.2</v>
      </c>
      <c r="P30" s="34" t="s">
        <v>95</v>
      </c>
      <c r="Q30" s="33"/>
    </row>
    <row r="31" spans="1:17" s="5" customFormat="1" ht="25.5" customHeight="1" x14ac:dyDescent="0.2">
      <c r="A31" s="67" t="s">
        <v>58</v>
      </c>
      <c r="B31" s="29" t="str">
        <f>'[1]CAP TRUONG_HKI'!B36</f>
        <v>Nguyễn Thùy</v>
      </c>
      <c r="C31" s="30" t="str">
        <f>'[1]CAP TRUONG_HKI'!C36</f>
        <v>Linh</v>
      </c>
      <c r="D31" s="70"/>
      <c r="E31" s="63"/>
      <c r="F31" s="63"/>
      <c r="G31" s="63"/>
      <c r="H31" s="63">
        <f t="shared" ref="H31:H44" si="8">E31+F31+G31</f>
        <v>0</v>
      </c>
      <c r="I31" s="63">
        <v>587</v>
      </c>
      <c r="J31" s="63">
        <v>0</v>
      </c>
      <c r="K31" s="63">
        <f t="shared" si="1"/>
        <v>587</v>
      </c>
      <c r="L31" s="63">
        <f t="shared" ref="L31:L44" si="9">IF((K31-H31)&gt;0,0,-(K31-H31))</f>
        <v>0</v>
      </c>
      <c r="M31" s="63">
        <f t="shared" ref="M31:M44" si="10">IF((K31-H31)&lt;0,0,(K31-H31))</f>
        <v>587</v>
      </c>
      <c r="N31" s="63">
        <f t="shared" ref="N31:N44" si="11">ROUND(L31/3.33,1)</f>
        <v>0</v>
      </c>
      <c r="O31" s="63">
        <f t="shared" ref="O31:O44" si="12">ROUND(M31/3.33,1)</f>
        <v>176.3</v>
      </c>
      <c r="P31" s="34"/>
      <c r="Q31" s="33"/>
    </row>
    <row r="32" spans="1:17" s="5" customFormat="1" ht="66" customHeight="1" x14ac:dyDescent="0.2">
      <c r="A32" s="67" t="s">
        <v>59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70"/>
      <c r="E32" s="63"/>
      <c r="F32" s="63">
        <f>120+30+30</f>
        <v>180</v>
      </c>
      <c r="G32" s="63"/>
      <c r="H32" s="63">
        <f t="shared" si="8"/>
        <v>180</v>
      </c>
      <c r="I32" s="63">
        <v>587</v>
      </c>
      <c r="J32" s="63">
        <v>0</v>
      </c>
      <c r="K32" s="63">
        <f t="shared" si="1"/>
        <v>587</v>
      </c>
      <c r="L32" s="63">
        <f t="shared" si="9"/>
        <v>0</v>
      </c>
      <c r="M32" s="63">
        <f t="shared" si="10"/>
        <v>407</v>
      </c>
      <c r="N32" s="63">
        <f t="shared" si="11"/>
        <v>0</v>
      </c>
      <c r="O32" s="63">
        <f t="shared" si="12"/>
        <v>122.2</v>
      </c>
      <c r="P32" s="34" t="s">
        <v>89</v>
      </c>
      <c r="Q32" s="33"/>
    </row>
    <row r="33" spans="1:17" s="5" customFormat="1" ht="89.25" x14ac:dyDescent="0.2">
      <c r="A33" s="67" t="s">
        <v>60</v>
      </c>
      <c r="B33" s="29" t="str">
        <f>'[1]CAP TRUONG_HKI'!B38</f>
        <v>Đặng Đức</v>
      </c>
      <c r="C33" s="30" t="str">
        <f>'[1]CAP TRUONG_HKI'!C38</f>
        <v xml:space="preserve">Minh </v>
      </c>
      <c r="D33" s="70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1"/>
        <v>587</v>
      </c>
      <c r="L33" s="63">
        <f t="shared" si="9"/>
        <v>0</v>
      </c>
      <c r="M33" s="63">
        <f t="shared" si="10"/>
        <v>407</v>
      </c>
      <c r="N33" s="63">
        <f t="shared" si="11"/>
        <v>0</v>
      </c>
      <c r="O33" s="63">
        <f t="shared" si="12"/>
        <v>122.2</v>
      </c>
      <c r="P33" s="34" t="s">
        <v>92</v>
      </c>
      <c r="Q33" s="33"/>
    </row>
    <row r="34" spans="1:17" s="5" customFormat="1" ht="51" x14ac:dyDescent="0.2">
      <c r="A34" s="67" t="s">
        <v>61</v>
      </c>
      <c r="B34" s="29" t="str">
        <f>'[1]CAP TRUONG_HKI'!B39</f>
        <v>Nguyễn Thị Tố</v>
      </c>
      <c r="C34" s="30" t="str">
        <f>'[1]CAP TRUONG_HKI'!C39</f>
        <v xml:space="preserve">Nga </v>
      </c>
      <c r="D34" s="70"/>
      <c r="E34" s="63"/>
      <c r="F34" s="63">
        <f>60+60</f>
        <v>120</v>
      </c>
      <c r="G34" s="63"/>
      <c r="H34" s="63">
        <f t="shared" si="8"/>
        <v>120</v>
      </c>
      <c r="I34" s="63">
        <v>587</v>
      </c>
      <c r="J34" s="63">
        <v>0</v>
      </c>
      <c r="K34" s="63">
        <f t="shared" si="1"/>
        <v>587</v>
      </c>
      <c r="L34" s="63">
        <f t="shared" si="9"/>
        <v>0</v>
      </c>
      <c r="M34" s="63">
        <f t="shared" si="10"/>
        <v>467</v>
      </c>
      <c r="N34" s="63">
        <f t="shared" si="11"/>
        <v>0</v>
      </c>
      <c r="O34" s="63">
        <f t="shared" si="12"/>
        <v>140.19999999999999</v>
      </c>
      <c r="P34" s="34" t="s">
        <v>91</v>
      </c>
      <c r="Q34" s="33"/>
    </row>
    <row r="35" spans="1:17" s="5" customFormat="1" ht="30" customHeight="1" x14ac:dyDescent="0.2">
      <c r="A35" s="67" t="s">
        <v>62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70"/>
      <c r="E35" s="63"/>
      <c r="F35" s="63"/>
      <c r="G35" s="63"/>
      <c r="H35" s="63">
        <f t="shared" si="8"/>
        <v>0</v>
      </c>
      <c r="I35" s="63">
        <v>587</v>
      </c>
      <c r="J35" s="63">
        <v>0</v>
      </c>
      <c r="K35" s="63">
        <f t="shared" si="1"/>
        <v>587</v>
      </c>
      <c r="L35" s="63">
        <f t="shared" si="9"/>
        <v>0</v>
      </c>
      <c r="M35" s="63">
        <f t="shared" si="10"/>
        <v>587</v>
      </c>
      <c r="N35" s="63">
        <f t="shared" si="11"/>
        <v>0</v>
      </c>
      <c r="O35" s="63">
        <f t="shared" si="12"/>
        <v>176.3</v>
      </c>
      <c r="P35" s="34"/>
      <c r="Q35" s="33"/>
    </row>
    <row r="36" spans="1:17" s="5" customFormat="1" ht="37.5" customHeight="1" x14ac:dyDescent="0.2">
      <c r="A36" s="67" t="s">
        <v>63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70"/>
      <c r="E36" s="63"/>
      <c r="F36" s="63">
        <v>30</v>
      </c>
      <c r="G36" s="63"/>
      <c r="H36" s="63">
        <f t="shared" si="8"/>
        <v>30</v>
      </c>
      <c r="I36" s="63">
        <v>587</v>
      </c>
      <c r="J36" s="63">
        <v>0</v>
      </c>
      <c r="K36" s="63">
        <f t="shared" si="1"/>
        <v>587</v>
      </c>
      <c r="L36" s="63">
        <f t="shared" si="9"/>
        <v>0</v>
      </c>
      <c r="M36" s="63">
        <f t="shared" si="10"/>
        <v>557</v>
      </c>
      <c r="N36" s="63">
        <f t="shared" si="11"/>
        <v>0</v>
      </c>
      <c r="O36" s="63">
        <f t="shared" si="12"/>
        <v>167.3</v>
      </c>
      <c r="P36" s="34" t="s">
        <v>84</v>
      </c>
      <c r="Q36" s="33"/>
    </row>
    <row r="37" spans="1:17" s="5" customFormat="1" ht="30" customHeight="1" x14ac:dyDescent="0.2">
      <c r="A37" s="67" t="s">
        <v>64</v>
      </c>
      <c r="B37" s="29" t="str">
        <f>'[1]CAP TRUONG_HKI'!B42</f>
        <v>Nguyễn Anh</v>
      </c>
      <c r="C37" s="30" t="str">
        <f>'[1]CAP TRUONG_HKI'!C42</f>
        <v xml:space="preserve">Tăng </v>
      </c>
      <c r="D37" s="70"/>
      <c r="E37" s="63"/>
      <c r="F37" s="63"/>
      <c r="G37" s="63"/>
      <c r="H37" s="63">
        <f t="shared" si="8"/>
        <v>0</v>
      </c>
      <c r="I37" s="63">
        <v>587</v>
      </c>
      <c r="J37" s="63">
        <v>0</v>
      </c>
      <c r="K37" s="63">
        <f t="shared" si="1"/>
        <v>587</v>
      </c>
      <c r="L37" s="63">
        <f t="shared" si="9"/>
        <v>0</v>
      </c>
      <c r="M37" s="63">
        <f t="shared" si="10"/>
        <v>587</v>
      </c>
      <c r="N37" s="63">
        <f t="shared" si="11"/>
        <v>0</v>
      </c>
      <c r="O37" s="63">
        <f t="shared" si="12"/>
        <v>176.3</v>
      </c>
      <c r="P37" s="34"/>
      <c r="Q37" s="33"/>
    </row>
    <row r="38" spans="1:17" s="5" customFormat="1" ht="33.75" customHeight="1" x14ac:dyDescent="0.2">
      <c r="A38" s="67" t="s">
        <v>65</v>
      </c>
      <c r="B38" s="29" t="str">
        <f>'[1]CAP TRUONG_HKI'!B43</f>
        <v>Quách Minh</v>
      </c>
      <c r="C38" s="30" t="str">
        <f>'[1]CAP TRUONG_HKI'!C43</f>
        <v xml:space="preserve">Thử </v>
      </c>
      <c r="D38" s="70"/>
      <c r="E38" s="63"/>
      <c r="F38" s="63">
        <v>60</v>
      </c>
      <c r="G38" s="63"/>
      <c r="H38" s="63">
        <f t="shared" si="8"/>
        <v>60</v>
      </c>
      <c r="I38" s="63">
        <v>587</v>
      </c>
      <c r="J38" s="63">
        <v>0</v>
      </c>
      <c r="K38" s="63">
        <f t="shared" si="1"/>
        <v>587</v>
      </c>
      <c r="L38" s="63">
        <f t="shared" si="9"/>
        <v>0</v>
      </c>
      <c r="M38" s="63">
        <f t="shared" si="10"/>
        <v>527</v>
      </c>
      <c r="N38" s="63">
        <f t="shared" si="11"/>
        <v>0</v>
      </c>
      <c r="O38" s="63">
        <f t="shared" si="12"/>
        <v>158.30000000000001</v>
      </c>
      <c r="P38" s="34" t="s">
        <v>76</v>
      </c>
      <c r="Q38" s="33"/>
    </row>
    <row r="39" spans="1:17" s="5" customFormat="1" ht="34.5" customHeight="1" x14ac:dyDescent="0.2">
      <c r="A39" s="67" t="s">
        <v>68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70"/>
      <c r="E39" s="63"/>
      <c r="F39" s="63">
        <v>30</v>
      </c>
      <c r="G39" s="63"/>
      <c r="H39" s="63">
        <f t="shared" si="8"/>
        <v>30</v>
      </c>
      <c r="I39" s="63">
        <v>587</v>
      </c>
      <c r="J39" s="63">
        <v>0</v>
      </c>
      <c r="K39" s="63">
        <f t="shared" si="1"/>
        <v>587</v>
      </c>
      <c r="L39" s="63">
        <f t="shared" si="9"/>
        <v>0</v>
      </c>
      <c r="M39" s="63">
        <f t="shared" si="10"/>
        <v>557</v>
      </c>
      <c r="N39" s="63">
        <f t="shared" si="11"/>
        <v>0</v>
      </c>
      <c r="O39" s="63">
        <f t="shared" si="12"/>
        <v>167.3</v>
      </c>
      <c r="P39" s="34" t="s">
        <v>84</v>
      </c>
      <c r="Q39" s="33"/>
    </row>
    <row r="40" spans="1:17" s="5" customFormat="1" ht="28.5" customHeight="1" x14ac:dyDescent="0.2">
      <c r="A40" s="67" t="s">
        <v>69</v>
      </c>
      <c r="B40" s="29" t="s">
        <v>66</v>
      </c>
      <c r="C40" s="30" t="s">
        <v>67</v>
      </c>
      <c r="D40" s="70"/>
      <c r="E40" s="63"/>
      <c r="F40" s="63"/>
      <c r="G40" s="63"/>
      <c r="H40" s="63">
        <f t="shared" si="8"/>
        <v>0</v>
      </c>
      <c r="I40" s="63">
        <v>587</v>
      </c>
      <c r="J40" s="63">
        <f>ROUND(I40/2,1)</f>
        <v>293.5</v>
      </c>
      <c r="K40" s="63">
        <f t="shared" ref="K40" si="13">I40-J40</f>
        <v>293.5</v>
      </c>
      <c r="L40" s="63">
        <f t="shared" si="9"/>
        <v>0</v>
      </c>
      <c r="M40" s="63">
        <f t="shared" si="10"/>
        <v>293.5</v>
      </c>
      <c r="N40" s="63">
        <f t="shared" si="11"/>
        <v>0</v>
      </c>
      <c r="O40" s="63">
        <f t="shared" si="12"/>
        <v>88.1</v>
      </c>
      <c r="P40" s="34" t="s">
        <v>75</v>
      </c>
      <c r="Q40" s="33"/>
    </row>
    <row r="41" spans="1:17" s="5" customFormat="1" ht="34.5" customHeight="1" x14ac:dyDescent="0.2">
      <c r="A41" s="67" t="s">
        <v>70</v>
      </c>
      <c r="B41" s="29" t="str">
        <f>'[1]CAP TRUONG_HKI'!B45</f>
        <v>Bốc Minh</v>
      </c>
      <c r="C41" s="30" t="str">
        <f>'[1]CAP TRUONG_HKI'!C45</f>
        <v xml:space="preserve">Trí </v>
      </c>
      <c r="D41" s="70"/>
      <c r="E41" s="63"/>
      <c r="F41" s="63">
        <v>30</v>
      </c>
      <c r="G41" s="63"/>
      <c r="H41" s="63">
        <f t="shared" si="8"/>
        <v>30</v>
      </c>
      <c r="I41" s="63">
        <v>587</v>
      </c>
      <c r="J41" s="63">
        <v>0</v>
      </c>
      <c r="K41" s="63">
        <f t="shared" si="1"/>
        <v>587</v>
      </c>
      <c r="L41" s="63">
        <f t="shared" si="9"/>
        <v>0</v>
      </c>
      <c r="M41" s="63">
        <f t="shared" si="10"/>
        <v>557</v>
      </c>
      <c r="N41" s="63">
        <f t="shared" si="11"/>
        <v>0</v>
      </c>
      <c r="O41" s="63">
        <f t="shared" si="12"/>
        <v>167.3</v>
      </c>
      <c r="P41" s="34" t="s">
        <v>84</v>
      </c>
      <c r="Q41" s="33"/>
    </row>
    <row r="42" spans="1:17" s="5" customFormat="1" ht="38.25" x14ac:dyDescent="0.2">
      <c r="A42" s="67" t="s">
        <v>71</v>
      </c>
      <c r="B42" s="29" t="str">
        <f>'[1]CAP TRUONG_HKI'!B46</f>
        <v>Nguyễn Trọng</v>
      </c>
      <c r="C42" s="30" t="str">
        <f>'[1]CAP TRUONG_HKI'!C46</f>
        <v xml:space="preserve">Trí </v>
      </c>
      <c r="D42" s="70"/>
      <c r="E42" s="63"/>
      <c r="F42" s="63">
        <v>60</v>
      </c>
      <c r="G42" s="63"/>
      <c r="H42" s="63">
        <f t="shared" si="8"/>
        <v>60</v>
      </c>
      <c r="I42" s="63">
        <v>587</v>
      </c>
      <c r="J42" s="63">
        <v>0</v>
      </c>
      <c r="K42" s="63">
        <f t="shared" si="1"/>
        <v>587</v>
      </c>
      <c r="L42" s="63">
        <f t="shared" si="9"/>
        <v>0</v>
      </c>
      <c r="M42" s="63">
        <f t="shared" si="10"/>
        <v>527</v>
      </c>
      <c r="N42" s="63">
        <f t="shared" si="11"/>
        <v>0</v>
      </c>
      <c r="O42" s="63">
        <f t="shared" si="12"/>
        <v>158.30000000000001</v>
      </c>
      <c r="P42" s="34" t="s">
        <v>90</v>
      </c>
      <c r="Q42" s="33"/>
    </row>
    <row r="43" spans="1:17" s="5" customFormat="1" ht="27" customHeight="1" x14ac:dyDescent="0.2">
      <c r="A43" s="67" t="s">
        <v>82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70"/>
      <c r="E43" s="63"/>
      <c r="F43" s="63"/>
      <c r="G43" s="63"/>
      <c r="H43" s="63">
        <f t="shared" si="8"/>
        <v>0</v>
      </c>
      <c r="I43" s="63">
        <v>587</v>
      </c>
      <c r="J43" s="63">
        <v>0</v>
      </c>
      <c r="K43" s="63">
        <f t="shared" si="1"/>
        <v>587</v>
      </c>
      <c r="L43" s="63">
        <f t="shared" si="9"/>
        <v>0</v>
      </c>
      <c r="M43" s="63">
        <f t="shared" si="10"/>
        <v>587</v>
      </c>
      <c r="N43" s="63">
        <f t="shared" si="11"/>
        <v>0</v>
      </c>
      <c r="O43" s="63">
        <f t="shared" si="12"/>
        <v>176.3</v>
      </c>
      <c r="P43" s="34"/>
      <c r="Q43" s="35"/>
    </row>
    <row r="44" spans="1:17" s="5" customFormat="1" ht="31.5" customHeight="1" x14ac:dyDescent="0.2">
      <c r="A44" s="67" t="s">
        <v>83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70"/>
      <c r="E44" s="63"/>
      <c r="F44" s="63"/>
      <c r="G44" s="63"/>
      <c r="H44" s="63">
        <f t="shared" si="8"/>
        <v>0</v>
      </c>
      <c r="I44" s="63">
        <v>587</v>
      </c>
      <c r="J44" s="63">
        <v>0</v>
      </c>
      <c r="K44" s="63">
        <f t="shared" si="1"/>
        <v>587</v>
      </c>
      <c r="L44" s="63">
        <f t="shared" si="9"/>
        <v>0</v>
      </c>
      <c r="M44" s="63">
        <f t="shared" si="10"/>
        <v>587</v>
      </c>
      <c r="N44" s="63">
        <f t="shared" si="11"/>
        <v>0</v>
      </c>
      <c r="O44" s="63">
        <f t="shared" si="12"/>
        <v>176.3</v>
      </c>
      <c r="P44" s="36"/>
      <c r="Q44" s="33"/>
    </row>
    <row r="45" spans="1:17" s="5" customFormat="1" ht="26.25" customHeight="1" x14ac:dyDescent="0.2">
      <c r="A45" s="32"/>
      <c r="B45" s="77" t="str">
        <f>'[1]CAP TRUONG_HKI'!B49</f>
        <v>Tổng cộng</v>
      </c>
      <c r="C45" s="78"/>
      <c r="D45" s="79"/>
      <c r="E45" s="69">
        <f t="shared" ref="E45" si="14">SUM(E13:E44)</f>
        <v>0</v>
      </c>
      <c r="F45" s="69">
        <f>SUM(F12:F44)</f>
        <v>1960</v>
      </c>
      <c r="G45" s="69">
        <f t="shared" ref="G45:O45" si="15">SUM(G12:G44)</f>
        <v>120</v>
      </c>
      <c r="H45" s="69">
        <f t="shared" si="15"/>
        <v>2080</v>
      </c>
      <c r="I45" s="69">
        <f t="shared" si="15"/>
        <v>19371</v>
      </c>
      <c r="J45" s="69">
        <f t="shared" si="15"/>
        <v>960.5</v>
      </c>
      <c r="K45" s="69">
        <f t="shared" si="15"/>
        <v>18410.5</v>
      </c>
      <c r="L45" s="69">
        <f t="shared" si="15"/>
        <v>43</v>
      </c>
      <c r="M45" s="69">
        <f t="shared" si="15"/>
        <v>16373.5</v>
      </c>
      <c r="N45" s="69">
        <f t="shared" si="15"/>
        <v>12.9</v>
      </c>
      <c r="O45" s="69">
        <f t="shared" si="15"/>
        <v>4917.300000000002</v>
      </c>
      <c r="P45" s="31"/>
      <c r="Q45" s="33"/>
    </row>
    <row r="46" spans="1:17" ht="8.25" customHeight="1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85" t="s">
        <v>77</v>
      </c>
      <c r="M47" s="85"/>
      <c r="N47" s="85"/>
      <c r="O47" s="85"/>
      <c r="P47" s="85"/>
      <c r="Q47" s="43"/>
    </row>
    <row r="48" spans="1:17" x14ac:dyDescent="0.25">
      <c r="B48" s="84" t="s">
        <v>72</v>
      </c>
      <c r="C48" s="84"/>
      <c r="E48" s="42"/>
      <c r="F48" s="71" t="s">
        <v>73</v>
      </c>
      <c r="G48" s="71"/>
      <c r="H48" s="71"/>
      <c r="I48" s="71"/>
      <c r="J48" s="44"/>
      <c r="K48" s="44"/>
      <c r="L48" s="71" t="s">
        <v>74</v>
      </c>
      <c r="M48" s="71"/>
      <c r="N48" s="71"/>
      <c r="O48" s="71"/>
      <c r="P48" s="71"/>
      <c r="Q48" s="45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x14ac:dyDescent="0.25">
      <c r="B54" s="53"/>
      <c r="C54" s="53"/>
      <c r="E54" s="58"/>
      <c r="F54" s="72" t="str">
        <f>'[1]CAP TRUONG_HKI'!E56</f>
        <v xml:space="preserve">     Nguyễn Ngọc Trang</v>
      </c>
      <c r="G54" s="72"/>
      <c r="H54" s="72"/>
      <c r="I54" s="72"/>
      <c r="J54" s="59"/>
      <c r="K54" s="59"/>
      <c r="L54" s="72" t="str">
        <f>'[1]CAP TRUONG_HKI'!B56</f>
        <v>Châu Văn Bảo</v>
      </c>
      <c r="M54" s="72"/>
      <c r="N54" s="72"/>
      <c r="O54" s="72"/>
      <c r="P54" s="72"/>
      <c r="Q54" s="57"/>
    </row>
    <row r="55" spans="2:17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2016-08-11T08:44:10Z</cp:lastPrinted>
  <dcterms:created xsi:type="dcterms:W3CDTF">2016-08-05T07:57:58Z</dcterms:created>
  <dcterms:modified xsi:type="dcterms:W3CDTF">2016-08-11T08:52:22Z</dcterms:modified>
</cp:coreProperties>
</file>